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F:\ЧИСТОВИКИ\"/>
    </mc:Choice>
  </mc:AlternateContent>
  <xr:revisionPtr revIDLastSave="0" documentId="8_{4465D67C-80DD-438A-B13B-BDD5DBECA1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Ельнинский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I27" i="1"/>
  <c r="H27" i="1"/>
  <c r="J27" i="1" s="1"/>
  <c r="G27" i="1"/>
  <c r="H21" i="1"/>
  <c r="F21" i="1"/>
  <c r="F28" i="1" s="1"/>
  <c r="G28" i="1" s="1"/>
  <c r="G29" i="1" s="1"/>
  <c r="H20" i="1"/>
  <c r="F20" i="1"/>
  <c r="G20" i="1" s="1"/>
  <c r="F19" i="1"/>
  <c r="E19" i="1"/>
  <c r="G19" i="1" s="1"/>
  <c r="H18" i="1"/>
  <c r="F18" i="1"/>
  <c r="G18" i="1" s="1"/>
  <c r="H16" i="1"/>
  <c r="H25" i="1" s="1"/>
  <c r="E16" i="1"/>
  <c r="E25" i="1" s="1"/>
  <c r="I12" i="1"/>
  <c r="I21" i="1" s="1"/>
  <c r="I28" i="1" s="1"/>
  <c r="H12" i="1"/>
  <c r="J12" i="1" s="1"/>
  <c r="K12" i="1" s="1"/>
  <c r="G12" i="1"/>
  <c r="I11" i="1"/>
  <c r="H11" i="1"/>
  <c r="J11" i="1" s="1"/>
  <c r="G11" i="1"/>
  <c r="H10" i="1"/>
  <c r="G10" i="1"/>
  <c r="I9" i="1"/>
  <c r="I19" i="1" s="1"/>
  <c r="H9" i="1"/>
  <c r="G9" i="1"/>
  <c r="I8" i="1"/>
  <c r="I18" i="1" s="1"/>
  <c r="H8" i="1"/>
  <c r="J8" i="1" s="1"/>
  <c r="K8" i="1" s="1"/>
  <c r="G8" i="1"/>
  <c r="I7" i="1"/>
  <c r="H7" i="1"/>
  <c r="G7" i="1"/>
  <c r="I6" i="1"/>
  <c r="I10" i="1" s="1"/>
  <c r="H6" i="1"/>
  <c r="G6" i="1"/>
  <c r="G13" i="1" s="1"/>
  <c r="K11" i="1" l="1"/>
  <c r="J6" i="1"/>
  <c r="K6" i="1" s="1"/>
  <c r="G21" i="1"/>
  <c r="G22" i="1" s="1"/>
  <c r="J18" i="1"/>
  <c r="K18" i="1" s="1"/>
  <c r="J21" i="1"/>
  <c r="K21" i="1" s="1"/>
  <c r="J7" i="1"/>
  <c r="K7" i="1" s="1"/>
  <c r="H19" i="1"/>
  <c r="J19" i="1" s="1"/>
  <c r="K19" i="1" s="1"/>
  <c r="J10" i="1"/>
  <c r="K10" i="1" s="1"/>
  <c r="J28" i="1"/>
  <c r="K28" i="1" s="1"/>
  <c r="J9" i="1"/>
  <c r="K9" i="1" s="1"/>
  <c r="I20" i="1"/>
  <c r="J20" i="1" s="1"/>
  <c r="K20" i="1" s="1"/>
  <c r="K27" i="1"/>
  <c r="J29" i="1" l="1"/>
  <c r="K29" i="1" s="1"/>
  <c r="J22" i="1"/>
  <c r="K22" i="1" s="1"/>
  <c r="J13" i="1"/>
  <c r="K13" i="1" s="1"/>
</calcChain>
</file>

<file path=xl/sharedStrings.xml><?xml version="1.0" encoding="utf-8"?>
<sst xmlns="http://schemas.openxmlformats.org/spreadsheetml/2006/main" count="64" uniqueCount="25">
  <si>
    <t>Расчет индекса изменения размера платы граждан  за коммунальные услуги по муниципальному образованию "Ельнинский муниципальный округ"</t>
  </si>
  <si>
    <t>Ельня МКД с централизованным отоплением, водоснабжением, водоотведением</t>
  </si>
  <si>
    <t>Наименование услуг</t>
  </si>
  <si>
    <t>Отапли  ваемая площадь м кв.</t>
  </si>
  <si>
    <t>К-во проживающих, чел.</t>
  </si>
  <si>
    <t>Един. изм.</t>
  </si>
  <si>
    <t>декабрь 2024 года</t>
  </si>
  <si>
    <t>с июля 2025 года</t>
  </si>
  <si>
    <t>Индекс роста, %</t>
  </si>
  <si>
    <t>Норматив</t>
  </si>
  <si>
    <t>Тариф за един. изм., руб.</t>
  </si>
  <si>
    <t>Платежи в месяц, руб.</t>
  </si>
  <si>
    <t xml:space="preserve">Отопление </t>
  </si>
  <si>
    <t>Гкал</t>
  </si>
  <si>
    <t>Газоснабжение (газовая плита)</t>
  </si>
  <si>
    <t xml:space="preserve">Холодное водоснабжение </t>
  </si>
  <si>
    <t>м куб.</t>
  </si>
  <si>
    <t>Водоотведение</t>
  </si>
  <si>
    <t xml:space="preserve">Горячее водоснабжение </t>
  </si>
  <si>
    <t xml:space="preserve">Электроснабжение </t>
  </si>
  <si>
    <t>кВт.ч</t>
  </si>
  <si>
    <t>Обращение с ТКО</t>
  </si>
  <si>
    <t>Итого</t>
  </si>
  <si>
    <t>ЧД с печным отоплением</t>
  </si>
  <si>
    <t>ЧД с печным отоплением без ЦХВС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</si>
</sst>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i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/>
    <xf numFmtId="164" fontId="6" fillId="0" borderId="2" xfId="0" applyNumberFormat="1" applyFont="1" applyFill="1" applyBorder="1"/>
    <xf numFmtId="2" fontId="6" fillId="0" borderId="2" xfId="0" applyNumberFormat="1" applyFont="1" applyFill="1" applyBorder="1"/>
    <xf numFmtId="2" fontId="4" fillId="0" borderId="2" xfId="0" applyNumberFormat="1" applyFont="1" applyFill="1" applyBorder="1"/>
    <xf numFmtId="165" fontId="4" fillId="0" borderId="2" xfId="0" applyNumberFormat="1" applyFont="1" applyFill="1" applyBorder="1"/>
    <xf numFmtId="0" fontId="1" fillId="0" borderId="0" xfId="0" applyFont="1"/>
    <xf numFmtId="165" fontId="6" fillId="0" borderId="2" xfId="0" applyNumberFormat="1" applyFont="1" applyFill="1" applyBorder="1"/>
    <xf numFmtId="2" fontId="2" fillId="0" borderId="2" xfId="0" applyNumberFormat="1" applyFont="1" applyFill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  <xf numFmtId="0" fontId="4" fillId="0" borderId="2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9"/>
  <sheetViews>
    <sheetView tabSelected="1" zoomScale="70" zoomScaleNormal="70" workbookViewId="0">
      <selection activeCell="I13" sqref="I13"/>
    </sheetView>
  </sheetViews>
  <sheetFormatPr defaultRowHeight="12.75" x14ac:dyDescent="0.2"/>
  <cols>
    <col min="1" max="1" width="32.85546875" customWidth="1"/>
    <col min="2" max="2" width="15.28515625" customWidth="1"/>
    <col min="3" max="3" width="13.5703125" customWidth="1"/>
    <col min="4" max="4" width="10.7109375" customWidth="1"/>
    <col min="5" max="5" width="13.42578125" customWidth="1"/>
    <col min="6" max="6" width="11.5703125" style="18" customWidth="1"/>
    <col min="7" max="7" width="15.140625" style="18" customWidth="1"/>
    <col min="8" max="8" width="13.42578125" customWidth="1"/>
    <col min="9" max="9" width="11.5703125" style="18" customWidth="1"/>
    <col min="10" max="10" width="12.140625" style="18" customWidth="1"/>
    <col min="11" max="11" width="11" style="18" customWidth="1"/>
  </cols>
  <sheetData>
    <row r="1" spans="1:11" ht="66" customHeight="1" x14ac:dyDescent="0.25">
      <c r="A1" s="23" t="s">
        <v>0</v>
      </c>
      <c r="B1" s="23"/>
      <c r="C1" s="23"/>
      <c r="D1" s="23"/>
      <c r="E1" s="1"/>
      <c r="F1" s="1"/>
      <c r="G1" s="1"/>
      <c r="H1" s="1"/>
      <c r="I1" s="1"/>
      <c r="J1" s="1"/>
      <c r="K1" s="1"/>
    </row>
    <row r="2" spans="1:11" ht="17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33.75" customHeight="1" x14ac:dyDescent="0.2">
      <c r="A3" s="21" t="s">
        <v>1</v>
      </c>
      <c r="B3" s="21"/>
      <c r="C3" s="21"/>
      <c r="D3" s="21"/>
      <c r="E3" s="2"/>
      <c r="F3" s="2"/>
      <c r="G3" s="2"/>
      <c r="H3" s="2"/>
      <c r="I3" s="2"/>
      <c r="J3" s="2"/>
      <c r="K3" s="2"/>
    </row>
    <row r="4" spans="1:11" ht="18" customHeight="1" x14ac:dyDescent="0.2">
      <c r="A4" s="19" t="s">
        <v>2</v>
      </c>
      <c r="B4" s="22" t="s">
        <v>3</v>
      </c>
      <c r="C4" s="22" t="s">
        <v>4</v>
      </c>
      <c r="D4" s="22" t="s">
        <v>5</v>
      </c>
      <c r="E4" s="19" t="s">
        <v>6</v>
      </c>
      <c r="F4" s="19"/>
      <c r="G4" s="19"/>
      <c r="H4" s="19" t="s">
        <v>7</v>
      </c>
      <c r="I4" s="19"/>
      <c r="J4" s="19"/>
      <c r="K4" s="20" t="s">
        <v>8</v>
      </c>
    </row>
    <row r="5" spans="1:11" ht="71.25" customHeight="1" x14ac:dyDescent="0.2">
      <c r="A5" s="19"/>
      <c r="B5" s="22"/>
      <c r="C5" s="22"/>
      <c r="D5" s="22"/>
      <c r="E5" s="3" t="s">
        <v>9</v>
      </c>
      <c r="F5" s="4" t="s">
        <v>10</v>
      </c>
      <c r="G5" s="4" t="s">
        <v>11</v>
      </c>
      <c r="H5" s="3" t="s">
        <v>9</v>
      </c>
      <c r="I5" s="4" t="s">
        <v>10</v>
      </c>
      <c r="J5" s="4" t="s">
        <v>11</v>
      </c>
      <c r="K5" s="20"/>
    </row>
    <row r="6" spans="1:11" s="11" customFormat="1" ht="24" customHeight="1" x14ac:dyDescent="0.3">
      <c r="A6" s="5" t="s">
        <v>12</v>
      </c>
      <c r="B6" s="5">
        <v>54</v>
      </c>
      <c r="C6" s="6"/>
      <c r="D6" s="6" t="s">
        <v>13</v>
      </c>
      <c r="E6" s="7">
        <v>1.9949999999999999E-2</v>
      </c>
      <c r="F6" s="8">
        <v>3355.73</v>
      </c>
      <c r="G6" s="9">
        <f>ROUND(E6*F6*B6,2)</f>
        <v>3615.13</v>
      </c>
      <c r="H6" s="7">
        <f t="shared" ref="H6:H12" si="0">E6</f>
        <v>1.9949999999999999E-2</v>
      </c>
      <c r="I6" s="8">
        <f>F6*1.126</f>
        <v>3778.5519799999997</v>
      </c>
      <c r="J6" s="9">
        <f>ROUND(H6*I6*B6,2)</f>
        <v>4070.63</v>
      </c>
      <c r="K6" s="10">
        <f t="shared" ref="K6:K13" si="1">J6/G6*100</f>
        <v>112.59982351948616</v>
      </c>
    </row>
    <row r="7" spans="1:11" s="11" customFormat="1" ht="35.25" customHeight="1" x14ac:dyDescent="0.3">
      <c r="A7" s="5" t="s">
        <v>14</v>
      </c>
      <c r="B7" s="5"/>
      <c r="C7" s="6">
        <v>3</v>
      </c>
      <c r="D7" s="6"/>
      <c r="E7" s="8">
        <v>10.6</v>
      </c>
      <c r="F7" s="8">
        <v>7.72</v>
      </c>
      <c r="G7" s="9">
        <f>C7*ROUND(E7*F7,2)</f>
        <v>245.49</v>
      </c>
      <c r="H7" s="8">
        <f t="shared" si="0"/>
        <v>10.6</v>
      </c>
      <c r="I7" s="8">
        <f>F7*1.113</f>
        <v>8.5923599999999993</v>
      </c>
      <c r="J7" s="9">
        <f>C7*ROUND(H7*I7,2)</f>
        <v>273.24</v>
      </c>
      <c r="K7" s="10">
        <f t="shared" si="1"/>
        <v>111.30392276671148</v>
      </c>
    </row>
    <row r="8" spans="1:11" ht="18" customHeight="1" x14ac:dyDescent="0.3">
      <c r="A8" s="5" t="s">
        <v>15</v>
      </c>
      <c r="B8" s="5"/>
      <c r="C8" s="6">
        <v>3</v>
      </c>
      <c r="D8" s="6" t="s">
        <v>16</v>
      </c>
      <c r="E8" s="8">
        <v>4.32</v>
      </c>
      <c r="F8" s="8">
        <v>55.74</v>
      </c>
      <c r="G8" s="9">
        <f>C8*ROUND(E8*F8,2)</f>
        <v>722.40000000000009</v>
      </c>
      <c r="H8" s="8">
        <f t="shared" si="0"/>
        <v>4.32</v>
      </c>
      <c r="I8" s="8">
        <f>F8*1.119</f>
        <v>62.373060000000002</v>
      </c>
      <c r="J8" s="9">
        <f>C8*ROUND(H8*I8,2)</f>
        <v>808.34999999999991</v>
      </c>
      <c r="K8" s="10">
        <f t="shared" si="1"/>
        <v>111.89784053156144</v>
      </c>
    </row>
    <row r="9" spans="1:11" ht="18" customHeight="1" x14ac:dyDescent="0.3">
      <c r="A9" s="5" t="s">
        <v>17</v>
      </c>
      <c r="B9" s="5"/>
      <c r="C9" s="6">
        <v>3</v>
      </c>
      <c r="D9" s="6" t="s">
        <v>16</v>
      </c>
      <c r="E9" s="8">
        <v>7.48</v>
      </c>
      <c r="F9" s="8">
        <v>62.6</v>
      </c>
      <c r="G9" s="9">
        <f>C9*ROUND(E9*F9,2)</f>
        <v>1404.75</v>
      </c>
      <c r="H9" s="8">
        <f t="shared" si="0"/>
        <v>7.48</v>
      </c>
      <c r="I9" s="8">
        <f>F9*1.119</f>
        <v>70.049400000000006</v>
      </c>
      <c r="J9" s="9">
        <f>C9*ROUND(H9*I9,2)</f>
        <v>1571.91</v>
      </c>
      <c r="K9" s="10">
        <f t="shared" si="1"/>
        <v>111.89962626801923</v>
      </c>
    </row>
    <row r="10" spans="1:11" ht="18" customHeight="1" x14ac:dyDescent="0.3">
      <c r="A10" s="5" t="s">
        <v>18</v>
      </c>
      <c r="B10" s="5"/>
      <c r="C10" s="6">
        <v>3</v>
      </c>
      <c r="D10" s="6" t="s">
        <v>16</v>
      </c>
      <c r="E10" s="8">
        <v>3.16</v>
      </c>
      <c r="F10" s="8">
        <v>246.3</v>
      </c>
      <c r="G10" s="9">
        <f>C10*ROUND(E10*F10,2)</f>
        <v>2334.9299999999998</v>
      </c>
      <c r="H10" s="8">
        <f t="shared" si="0"/>
        <v>3.16</v>
      </c>
      <c r="I10" s="8">
        <f>(F10-F8)*I6/F6+I8</f>
        <v>276.94362000000001</v>
      </c>
      <c r="J10" s="9">
        <f>C10*ROUND(H10*I10,2)</f>
        <v>2625.42</v>
      </c>
      <c r="K10" s="10">
        <f t="shared" si="1"/>
        <v>112.44105819018131</v>
      </c>
    </row>
    <row r="11" spans="1:11" s="11" customFormat="1" ht="18.75" x14ac:dyDescent="0.3">
      <c r="A11" s="6" t="s">
        <v>19</v>
      </c>
      <c r="B11" s="6"/>
      <c r="C11" s="6"/>
      <c r="D11" s="6" t="s">
        <v>20</v>
      </c>
      <c r="E11" s="12">
        <v>138</v>
      </c>
      <c r="F11" s="8">
        <v>5.29</v>
      </c>
      <c r="G11" s="9">
        <f>ROUND(E11*F11,2)</f>
        <v>730.02</v>
      </c>
      <c r="H11" s="12">
        <f t="shared" si="0"/>
        <v>138</v>
      </c>
      <c r="I11" s="8">
        <f>F11*1.127</f>
        <v>5.96183</v>
      </c>
      <c r="J11" s="9">
        <f>ROUND(H11*I11,2)</f>
        <v>822.73</v>
      </c>
      <c r="K11" s="10">
        <f t="shared" si="1"/>
        <v>112.69965206432701</v>
      </c>
    </row>
    <row r="12" spans="1:11" s="11" customFormat="1" ht="18.75" x14ac:dyDescent="0.3">
      <c r="A12" s="5" t="s">
        <v>21</v>
      </c>
      <c r="B12" s="6"/>
      <c r="C12" s="6">
        <v>3</v>
      </c>
      <c r="D12" s="6"/>
      <c r="E12" s="7">
        <v>0.15166666666666667</v>
      </c>
      <c r="F12" s="8">
        <v>767.41</v>
      </c>
      <c r="G12" s="9">
        <f>C12*ROUND(E12*F12,2)</f>
        <v>349.17</v>
      </c>
      <c r="H12" s="7">
        <f t="shared" si="0"/>
        <v>0.15166666666666667</v>
      </c>
      <c r="I12" s="8">
        <f>F12*1.2</f>
        <v>920.89199999999994</v>
      </c>
      <c r="J12" s="9">
        <f>C12*ROUND(H12*I12,2)</f>
        <v>419.01</v>
      </c>
      <c r="K12" s="9">
        <f t="shared" si="1"/>
        <v>120.0017183606839</v>
      </c>
    </row>
    <row r="13" spans="1:11" s="11" customFormat="1" ht="18" x14ac:dyDescent="0.25">
      <c r="A13" s="6" t="s">
        <v>22</v>
      </c>
      <c r="B13" s="6"/>
      <c r="C13" s="6"/>
      <c r="D13" s="6"/>
      <c r="E13" s="6"/>
      <c r="F13" s="9"/>
      <c r="G13" s="13">
        <f>SUM(G6:G12)</f>
        <v>9401.8900000000012</v>
      </c>
      <c r="H13" s="6"/>
      <c r="I13" s="9"/>
      <c r="J13" s="13">
        <f>SUM(J6:J12)</f>
        <v>10591.289999999999</v>
      </c>
      <c r="K13" s="9">
        <f t="shared" si="1"/>
        <v>112.65064790164527</v>
      </c>
    </row>
    <row r="14" spans="1:11" s="11" customFormat="1" ht="18" x14ac:dyDescent="0.25">
      <c r="A14" s="14"/>
      <c r="B14" s="14"/>
      <c r="C14" s="14"/>
      <c r="D14" s="14"/>
      <c r="E14" s="14"/>
      <c r="F14" s="15"/>
      <c r="H14" s="14"/>
      <c r="I14" s="15"/>
      <c r="K14" s="15"/>
    </row>
    <row r="15" spans="1:11" ht="18" customHeight="1" x14ac:dyDescent="0.2">
      <c r="A15" s="21" t="s">
        <v>23</v>
      </c>
      <c r="B15" s="21"/>
      <c r="C15" s="21"/>
      <c r="D15" s="21"/>
      <c r="E15" s="2"/>
      <c r="F15" s="2"/>
      <c r="G15" s="2"/>
      <c r="H15" s="2"/>
      <c r="I15" s="2"/>
      <c r="J15" s="2"/>
      <c r="K15" s="2"/>
    </row>
    <row r="16" spans="1:11" ht="18" customHeight="1" x14ac:dyDescent="0.2">
      <c r="A16" s="19" t="s">
        <v>2</v>
      </c>
      <c r="B16" s="22" t="s">
        <v>3</v>
      </c>
      <c r="C16" s="22" t="s">
        <v>4</v>
      </c>
      <c r="D16" s="22" t="s">
        <v>5</v>
      </c>
      <c r="E16" s="19" t="str">
        <f>E4</f>
        <v>декабрь 2024 года</v>
      </c>
      <c r="F16" s="19"/>
      <c r="G16" s="19"/>
      <c r="H16" s="19" t="str">
        <f>H4</f>
        <v>с июля 2025 года</v>
      </c>
      <c r="I16" s="19"/>
      <c r="J16" s="19"/>
      <c r="K16" s="20" t="s">
        <v>8</v>
      </c>
    </row>
    <row r="17" spans="1:11" ht="72" x14ac:dyDescent="0.2">
      <c r="A17" s="19"/>
      <c r="B17" s="22"/>
      <c r="C17" s="22"/>
      <c r="D17" s="22"/>
      <c r="E17" s="3" t="s">
        <v>9</v>
      </c>
      <c r="F17" s="4" t="s">
        <v>10</v>
      </c>
      <c r="G17" s="4" t="s">
        <v>11</v>
      </c>
      <c r="H17" s="3" t="s">
        <v>9</v>
      </c>
      <c r="I17" s="4" t="s">
        <v>10</v>
      </c>
      <c r="J17" s="4" t="s">
        <v>11</v>
      </c>
      <c r="K17" s="20"/>
    </row>
    <row r="18" spans="1:11" ht="19.5" customHeight="1" x14ac:dyDescent="0.3">
      <c r="A18" s="5" t="s">
        <v>15</v>
      </c>
      <c r="B18" s="5"/>
      <c r="C18" s="6">
        <v>3</v>
      </c>
      <c r="D18" s="6" t="s">
        <v>16</v>
      </c>
      <c r="E18" s="8">
        <v>4.53</v>
      </c>
      <c r="F18" s="8">
        <f>F8</f>
        <v>55.74</v>
      </c>
      <c r="G18" s="9">
        <f>C18*ROUND(E18*F18,2)</f>
        <v>757.5</v>
      </c>
      <c r="H18" s="8">
        <f>E18</f>
        <v>4.53</v>
      </c>
      <c r="I18" s="8">
        <f>I8</f>
        <v>62.373060000000002</v>
      </c>
      <c r="J18" s="9">
        <f>C18*ROUND(H18*I18,2)</f>
        <v>847.65000000000009</v>
      </c>
      <c r="K18" s="10">
        <f>J18/G18*100</f>
        <v>111.90099009900992</v>
      </c>
    </row>
    <row r="19" spans="1:11" ht="19.5" customHeight="1" x14ac:dyDescent="0.3">
      <c r="A19" s="5" t="s">
        <v>17</v>
      </c>
      <c r="B19" s="5"/>
      <c r="C19" s="6">
        <v>3</v>
      </c>
      <c r="D19" s="6" t="s">
        <v>16</v>
      </c>
      <c r="E19" s="8">
        <f>E18</f>
        <v>4.53</v>
      </c>
      <c r="F19" s="8">
        <f>F9</f>
        <v>62.6</v>
      </c>
      <c r="G19" s="9">
        <f>C19*ROUND(E19*F19,2)</f>
        <v>850.74</v>
      </c>
      <c r="H19" s="8">
        <f>E19</f>
        <v>4.53</v>
      </c>
      <c r="I19" s="8">
        <f>I9</f>
        <v>70.049400000000006</v>
      </c>
      <c r="J19" s="9">
        <f>C19*ROUND(H19*I19,2)</f>
        <v>951.96</v>
      </c>
      <c r="K19" s="10">
        <f t="shared" ref="K19" si="2">J19/G19*100</f>
        <v>111.89787714225264</v>
      </c>
    </row>
    <row r="20" spans="1:11" ht="18.75" x14ac:dyDescent="0.3">
      <c r="A20" s="6" t="s">
        <v>19</v>
      </c>
      <c r="B20" s="6"/>
      <c r="C20" s="6"/>
      <c r="D20" s="6" t="s">
        <v>20</v>
      </c>
      <c r="E20" s="12">
        <v>138</v>
      </c>
      <c r="F20" s="8">
        <f>F11</f>
        <v>5.29</v>
      </c>
      <c r="G20" s="9">
        <f>ROUND(E20*F20,2)</f>
        <v>730.02</v>
      </c>
      <c r="H20" s="12">
        <f>E20</f>
        <v>138</v>
      </c>
      <c r="I20" s="8">
        <f>F20*1.127</f>
        <v>5.96183</v>
      </c>
      <c r="J20" s="9">
        <f>ROUND(H20*I20,2)</f>
        <v>822.73</v>
      </c>
      <c r="K20" s="10">
        <f>J20/G20*100</f>
        <v>112.69965206432701</v>
      </c>
    </row>
    <row r="21" spans="1:11" ht="18.75" x14ac:dyDescent="0.3">
      <c r="A21" s="5" t="s">
        <v>21</v>
      </c>
      <c r="B21" s="6"/>
      <c r="C21" s="6">
        <v>3</v>
      </c>
      <c r="D21" s="6"/>
      <c r="E21" s="7">
        <v>0.15166666666666667</v>
      </c>
      <c r="F21" s="8">
        <f>F12</f>
        <v>767.41</v>
      </c>
      <c r="G21" s="9">
        <f>C21*ROUND(E21*F21,2)</f>
        <v>349.17</v>
      </c>
      <c r="H21" s="7">
        <f>E21</f>
        <v>0.15166666666666667</v>
      </c>
      <c r="I21" s="8">
        <f>I12</f>
        <v>920.89199999999994</v>
      </c>
      <c r="J21" s="9">
        <f>C21*ROUND(H21*I21,2)</f>
        <v>419.01</v>
      </c>
      <c r="K21" s="10">
        <f>J21/G21*100</f>
        <v>120.0017183606839</v>
      </c>
    </row>
    <row r="22" spans="1:11" ht="18" x14ac:dyDescent="0.25">
      <c r="A22" s="6" t="s">
        <v>22</v>
      </c>
      <c r="B22" s="6"/>
      <c r="C22" s="6"/>
      <c r="D22" s="6"/>
      <c r="E22" s="6"/>
      <c r="F22" s="9"/>
      <c r="G22" s="13">
        <f>SUM(G18:G21)</f>
        <v>2687.4300000000003</v>
      </c>
      <c r="H22" s="6"/>
      <c r="I22" s="9"/>
      <c r="J22" s="13">
        <f>SUM(J18:J21)</f>
        <v>3041.3500000000004</v>
      </c>
      <c r="K22" s="9">
        <f>J22/G22*100</f>
        <v>113.16945929754449</v>
      </c>
    </row>
    <row r="23" spans="1:11" x14ac:dyDescent="0.2">
      <c r="A23" s="16"/>
      <c r="B23" s="16"/>
      <c r="C23" s="16"/>
      <c r="D23" s="16"/>
      <c r="E23" s="16"/>
      <c r="F23" s="17"/>
      <c r="G23" s="17"/>
      <c r="H23" s="16"/>
      <c r="I23" s="17"/>
      <c r="J23" s="17"/>
      <c r="K23" s="17"/>
    </row>
    <row r="24" spans="1:11" ht="15.75" customHeight="1" x14ac:dyDescent="0.2">
      <c r="A24" s="21" t="s">
        <v>24</v>
      </c>
      <c r="B24" s="21"/>
      <c r="C24" s="21"/>
      <c r="D24" s="21"/>
      <c r="E24" s="2"/>
      <c r="F24" s="2"/>
      <c r="G24" s="2"/>
      <c r="H24" s="2"/>
      <c r="I24" s="2"/>
      <c r="J24" s="2"/>
      <c r="K24" s="2"/>
    </row>
    <row r="25" spans="1:11" ht="18" customHeight="1" x14ac:dyDescent="0.2">
      <c r="A25" s="19" t="s">
        <v>2</v>
      </c>
      <c r="B25" s="22" t="s">
        <v>3</v>
      </c>
      <c r="C25" s="22" t="s">
        <v>4</v>
      </c>
      <c r="D25" s="22" t="s">
        <v>5</v>
      </c>
      <c r="E25" s="19" t="str">
        <f>E16</f>
        <v>декабрь 2024 года</v>
      </c>
      <c r="F25" s="19"/>
      <c r="G25" s="19"/>
      <c r="H25" s="19" t="str">
        <f>H16</f>
        <v>с июля 2025 года</v>
      </c>
      <c r="I25" s="19"/>
      <c r="J25" s="19"/>
      <c r="K25" s="20" t="s">
        <v>8</v>
      </c>
    </row>
    <row r="26" spans="1:11" ht="72" x14ac:dyDescent="0.2">
      <c r="A26" s="19"/>
      <c r="B26" s="22"/>
      <c r="C26" s="22"/>
      <c r="D26" s="22"/>
      <c r="E26" s="3" t="s">
        <v>9</v>
      </c>
      <c r="F26" s="4" t="s">
        <v>10</v>
      </c>
      <c r="G26" s="4" t="s">
        <v>11</v>
      </c>
      <c r="H26" s="3" t="s">
        <v>9</v>
      </c>
      <c r="I26" s="4" t="s">
        <v>10</v>
      </c>
      <c r="J26" s="4" t="s">
        <v>11</v>
      </c>
      <c r="K26" s="20"/>
    </row>
    <row r="27" spans="1:11" ht="18.75" x14ac:dyDescent="0.3">
      <c r="A27" s="6" t="s">
        <v>19</v>
      </c>
      <c r="B27" s="6"/>
      <c r="C27" s="6"/>
      <c r="D27" s="6" t="s">
        <v>20</v>
      </c>
      <c r="E27" s="12">
        <v>70</v>
      </c>
      <c r="F27" s="8">
        <v>3.7</v>
      </c>
      <c r="G27" s="9">
        <f>ROUND(E27*F27,2)</f>
        <v>259</v>
      </c>
      <c r="H27" s="12">
        <f>E27</f>
        <v>70</v>
      </c>
      <c r="I27" s="8">
        <f>F27*1.127</f>
        <v>4.1699000000000002</v>
      </c>
      <c r="J27" s="9">
        <f>ROUND(H27*I27,2)</f>
        <v>291.89</v>
      </c>
      <c r="K27" s="10">
        <f>J27/G27*100</f>
        <v>112.6988416988417</v>
      </c>
    </row>
    <row r="28" spans="1:11" ht="18.75" x14ac:dyDescent="0.3">
      <c r="A28" s="5" t="s">
        <v>21</v>
      </c>
      <c r="B28" s="6"/>
      <c r="C28" s="6">
        <v>3</v>
      </c>
      <c r="D28" s="6"/>
      <c r="E28" s="7">
        <v>0.15166666666666667</v>
      </c>
      <c r="F28" s="8">
        <f>F21</f>
        <v>767.41</v>
      </c>
      <c r="G28" s="9">
        <f>C28*ROUND(E28*F28,2)</f>
        <v>349.17</v>
      </c>
      <c r="H28" s="7">
        <f>E28</f>
        <v>0.15166666666666667</v>
      </c>
      <c r="I28" s="8">
        <f>I21</f>
        <v>920.89199999999994</v>
      </c>
      <c r="J28" s="9">
        <f>C28*ROUND(H28*I28,2)</f>
        <v>419.01</v>
      </c>
      <c r="K28" s="10">
        <f>J28/G28*100</f>
        <v>120.0017183606839</v>
      </c>
    </row>
    <row r="29" spans="1:11" ht="18" x14ac:dyDescent="0.25">
      <c r="A29" s="6" t="s">
        <v>22</v>
      </c>
      <c r="B29" s="6"/>
      <c r="C29" s="6"/>
      <c r="D29" s="6"/>
      <c r="E29" s="6"/>
      <c r="F29" s="9"/>
      <c r="G29" s="13">
        <f>SUM(G27:G28)</f>
        <v>608.17000000000007</v>
      </c>
      <c r="H29" s="6"/>
      <c r="I29" s="9"/>
      <c r="J29" s="13">
        <f>SUM(J27:J28)</f>
        <v>710.9</v>
      </c>
      <c r="K29" s="9">
        <f>J29/G29*100</f>
        <v>116.89165858230427</v>
      </c>
    </row>
    <row r="30" spans="1:11" x14ac:dyDescent="0.2">
      <c r="A30" s="16"/>
      <c r="B30" s="16"/>
      <c r="C30" s="16"/>
      <c r="D30" s="16"/>
      <c r="E30" s="16"/>
      <c r="F30" s="17"/>
      <c r="G30" s="17"/>
      <c r="H30" s="16"/>
      <c r="I30" s="17"/>
      <c r="J30" s="17"/>
      <c r="K30" s="17"/>
    </row>
    <row r="31" spans="1:11" x14ac:dyDescent="0.2">
      <c r="A31" s="16"/>
      <c r="B31" s="16"/>
      <c r="C31" s="16"/>
      <c r="D31" s="16"/>
      <c r="E31" s="16"/>
      <c r="F31" s="17"/>
      <c r="G31" s="17"/>
      <c r="H31" s="16"/>
      <c r="I31" s="17"/>
      <c r="J31" s="17"/>
      <c r="K31" s="17"/>
    </row>
    <row r="32" spans="1:11" x14ac:dyDescent="0.2">
      <c r="A32" s="16"/>
      <c r="B32" s="16"/>
      <c r="C32" s="16"/>
      <c r="D32" s="16"/>
      <c r="E32" s="16"/>
      <c r="F32" s="17"/>
      <c r="G32" s="17"/>
      <c r="H32" s="16"/>
      <c r="I32" s="17"/>
      <c r="J32" s="17"/>
      <c r="K32" s="17"/>
    </row>
    <row r="33" spans="1:11" x14ac:dyDescent="0.2">
      <c r="A33" s="16"/>
      <c r="B33" s="16"/>
      <c r="C33" s="16"/>
      <c r="D33" s="16"/>
      <c r="E33" s="16"/>
      <c r="F33" s="17"/>
      <c r="G33" s="17"/>
      <c r="H33" s="16"/>
      <c r="I33" s="17"/>
      <c r="J33" s="17"/>
      <c r="K33" s="17"/>
    </row>
    <row r="34" spans="1:11" x14ac:dyDescent="0.2">
      <c r="A34" s="16"/>
      <c r="B34" s="16"/>
      <c r="C34" s="16"/>
      <c r="D34" s="16"/>
      <c r="E34" s="16"/>
      <c r="F34" s="17"/>
      <c r="G34" s="17"/>
      <c r="H34" s="16"/>
      <c r="I34" s="17"/>
      <c r="J34" s="17"/>
      <c r="K34" s="17"/>
    </row>
    <row r="35" spans="1:11" x14ac:dyDescent="0.2">
      <c r="A35" s="16"/>
      <c r="B35" s="16"/>
      <c r="C35" s="16"/>
      <c r="D35" s="16"/>
      <c r="E35" s="16"/>
      <c r="F35" s="17"/>
      <c r="G35" s="17"/>
      <c r="H35" s="16"/>
      <c r="I35" s="17"/>
      <c r="J35" s="17"/>
      <c r="K35" s="17"/>
    </row>
    <row r="36" spans="1:11" x14ac:dyDescent="0.2">
      <c r="A36" s="16"/>
      <c r="B36" s="16"/>
      <c r="C36" s="16"/>
      <c r="D36" s="16"/>
      <c r="E36" s="16"/>
      <c r="F36" s="17"/>
      <c r="G36" s="17"/>
      <c r="H36" s="16"/>
      <c r="I36" s="17"/>
      <c r="J36" s="17"/>
      <c r="K36" s="17"/>
    </row>
    <row r="37" spans="1:11" x14ac:dyDescent="0.2">
      <c r="A37" s="16"/>
      <c r="B37" s="16"/>
      <c r="C37" s="16"/>
      <c r="D37" s="16"/>
      <c r="E37" s="16"/>
      <c r="F37" s="17"/>
      <c r="G37" s="17"/>
      <c r="H37" s="16"/>
      <c r="I37" s="17"/>
      <c r="J37" s="17"/>
      <c r="K37" s="17"/>
    </row>
    <row r="38" spans="1:11" x14ac:dyDescent="0.2">
      <c r="A38" s="16"/>
      <c r="B38" s="16"/>
      <c r="C38" s="16"/>
      <c r="D38" s="16"/>
      <c r="E38" s="16"/>
      <c r="F38" s="17"/>
      <c r="G38" s="17"/>
      <c r="H38" s="16"/>
      <c r="I38" s="17"/>
      <c r="J38" s="17"/>
      <c r="K38" s="17"/>
    </row>
    <row r="39" spans="1:11" x14ac:dyDescent="0.2">
      <c r="A39" s="16"/>
      <c r="B39" s="16"/>
      <c r="C39" s="16"/>
      <c r="D39" s="16"/>
      <c r="E39" s="16"/>
      <c r="F39" s="17"/>
      <c r="G39" s="17"/>
      <c r="H39" s="16"/>
      <c r="I39" s="17"/>
      <c r="J39" s="17"/>
      <c r="K39" s="17"/>
    </row>
    <row r="40" spans="1:11" x14ac:dyDescent="0.2">
      <c r="A40" s="16"/>
      <c r="B40" s="16"/>
      <c r="C40" s="16"/>
      <c r="D40" s="16"/>
      <c r="E40" s="16"/>
      <c r="F40" s="17"/>
      <c r="G40" s="17"/>
      <c r="H40" s="16"/>
      <c r="I40" s="17"/>
      <c r="J40" s="17"/>
      <c r="K40" s="17"/>
    </row>
    <row r="41" spans="1:11" x14ac:dyDescent="0.2">
      <c r="A41" s="16"/>
      <c r="B41" s="16"/>
      <c r="C41" s="16"/>
      <c r="D41" s="16"/>
      <c r="E41" s="16"/>
      <c r="F41" s="17"/>
      <c r="G41" s="17"/>
      <c r="H41" s="16"/>
      <c r="I41" s="17"/>
      <c r="J41" s="17"/>
      <c r="K41" s="17"/>
    </row>
    <row r="42" spans="1:11" x14ac:dyDescent="0.2">
      <c r="A42" s="16"/>
      <c r="B42" s="16"/>
      <c r="C42" s="16"/>
      <c r="D42" s="16"/>
      <c r="E42" s="16"/>
      <c r="F42" s="17"/>
      <c r="G42" s="17"/>
      <c r="H42" s="16"/>
      <c r="I42" s="17"/>
      <c r="J42" s="17"/>
      <c r="K42" s="17"/>
    </row>
    <row r="43" spans="1:11" x14ac:dyDescent="0.2">
      <c r="A43" s="16"/>
      <c r="B43" s="16"/>
      <c r="C43" s="16"/>
      <c r="D43" s="16"/>
      <c r="E43" s="16"/>
      <c r="F43" s="17"/>
      <c r="G43" s="17"/>
      <c r="H43" s="16"/>
      <c r="I43" s="17"/>
      <c r="J43" s="17"/>
      <c r="K43" s="17"/>
    </row>
    <row r="44" spans="1:11" x14ac:dyDescent="0.2">
      <c r="A44" s="16"/>
      <c r="B44" s="16"/>
      <c r="C44" s="16"/>
      <c r="D44" s="16"/>
      <c r="E44" s="16"/>
      <c r="F44" s="17"/>
      <c r="G44" s="17"/>
      <c r="H44" s="16"/>
      <c r="I44" s="17"/>
      <c r="J44" s="17"/>
      <c r="K44" s="17"/>
    </row>
    <row r="45" spans="1:11" x14ac:dyDescent="0.2">
      <c r="A45" s="16"/>
      <c r="B45" s="16"/>
      <c r="C45" s="16"/>
      <c r="D45" s="16"/>
      <c r="E45" s="16"/>
      <c r="F45" s="17"/>
      <c r="G45" s="17"/>
      <c r="H45" s="16"/>
      <c r="I45" s="17"/>
      <c r="J45" s="17"/>
      <c r="K45" s="17"/>
    </row>
    <row r="46" spans="1:11" x14ac:dyDescent="0.2">
      <c r="A46" s="16"/>
      <c r="B46" s="16"/>
      <c r="C46" s="16"/>
      <c r="D46" s="16"/>
      <c r="E46" s="16"/>
      <c r="F46" s="17"/>
      <c r="G46" s="17"/>
      <c r="H46" s="16"/>
      <c r="I46" s="17"/>
      <c r="J46" s="17"/>
      <c r="K46" s="17"/>
    </row>
    <row r="47" spans="1:11" x14ac:dyDescent="0.2">
      <c r="A47" s="16"/>
      <c r="B47" s="16"/>
      <c r="C47" s="16"/>
      <c r="D47" s="16"/>
      <c r="E47" s="16"/>
      <c r="F47" s="17"/>
      <c r="G47" s="17"/>
      <c r="H47" s="16"/>
      <c r="I47" s="17"/>
      <c r="J47" s="17"/>
      <c r="K47" s="17"/>
    </row>
    <row r="48" spans="1:11" x14ac:dyDescent="0.2">
      <c r="A48" s="16"/>
      <c r="B48" s="16"/>
      <c r="C48" s="16"/>
      <c r="D48" s="16"/>
      <c r="E48" s="16"/>
      <c r="F48" s="17"/>
      <c r="G48" s="17"/>
      <c r="H48" s="16"/>
      <c r="I48" s="17"/>
      <c r="J48" s="17"/>
      <c r="K48" s="17"/>
    </row>
    <row r="49" spans="1:11" x14ac:dyDescent="0.2">
      <c r="A49" s="16"/>
      <c r="B49" s="16"/>
      <c r="C49" s="16"/>
      <c r="D49" s="16"/>
      <c r="E49" s="16"/>
      <c r="F49" s="17"/>
      <c r="G49" s="17"/>
      <c r="H49" s="16"/>
      <c r="I49" s="17"/>
      <c r="J49" s="17"/>
      <c r="K49" s="17"/>
    </row>
  </sheetData>
  <mergeCells count="25">
    <mergeCell ref="A1:D1"/>
    <mergeCell ref="A3:D3"/>
    <mergeCell ref="A4:A5"/>
    <mergeCell ref="B4:B5"/>
    <mergeCell ref="C4:C5"/>
    <mergeCell ref="D4:D5"/>
    <mergeCell ref="E4:G4"/>
    <mergeCell ref="H4:J4"/>
    <mergeCell ref="K4:K5"/>
    <mergeCell ref="A15:D15"/>
    <mergeCell ref="A16:A17"/>
    <mergeCell ref="B16:B17"/>
    <mergeCell ref="C16:C17"/>
    <mergeCell ref="D16:D17"/>
    <mergeCell ref="E16:G16"/>
    <mergeCell ref="H16:J16"/>
    <mergeCell ref="K16:K17"/>
    <mergeCell ref="E25:G25"/>
    <mergeCell ref="H25:J25"/>
    <mergeCell ref="K25:K26"/>
    <mergeCell ref="A24:D24"/>
    <mergeCell ref="A25:A26"/>
    <mergeCell ref="B25:B26"/>
    <mergeCell ref="C25:C26"/>
    <mergeCell ref="D25:D2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Ельнинский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С.В. Королькова</cp:lastModifiedBy>
  <cp:lastPrinted>2024-10-22T10:23:51Z</cp:lastPrinted>
  <dcterms:created xsi:type="dcterms:W3CDTF">2024-10-16T15:31:13Z</dcterms:created>
  <dcterms:modified xsi:type="dcterms:W3CDTF">2024-10-24T08:55:58Z</dcterms:modified>
</cp:coreProperties>
</file>